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Parish Council Files\FINANCIAL\Budget\"/>
    </mc:Choice>
  </mc:AlternateContent>
  <xr:revisionPtr revIDLastSave="0" documentId="13_ncr:1_{514313AB-1A8B-4FD8-B412-F63BFA55909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udget 2020-21" sheetId="1" r:id="rId1"/>
  </sheets>
  <definedNames>
    <definedName name="_xlnm.Print_Area" localSheetId="0">'Budget 2020-21'!$A$1:$W$48</definedName>
  </definedNames>
  <calcPr calcId="181029"/>
</workbook>
</file>

<file path=xl/calcChain.xml><?xml version="1.0" encoding="utf-8"?>
<calcChain xmlns="http://schemas.openxmlformats.org/spreadsheetml/2006/main">
  <c r="P13" i="1" l="1"/>
  <c r="N10" i="1" l="1"/>
  <c r="M10" i="1"/>
  <c r="P40" i="1" l="1"/>
  <c r="P44" i="1" s="1"/>
  <c r="P21" i="1"/>
  <c r="N21" i="1"/>
  <c r="P22" i="1" l="1"/>
  <c r="P43" i="1"/>
  <c r="N9" i="1" l="1"/>
  <c r="M9" i="1"/>
  <c r="M40" i="1"/>
  <c r="M44" i="1" s="1"/>
  <c r="M21" i="1"/>
  <c r="N40" i="1"/>
  <c r="N43" i="1"/>
  <c r="N44" i="1" l="1"/>
  <c r="N45" i="1"/>
  <c r="M43" i="1"/>
  <c r="M45" i="1" l="1"/>
  <c r="P42" i="1"/>
  <c r="P45" i="1" s="1"/>
  <c r="P47" i="1" s="1"/>
  <c r="P9" i="1"/>
  <c r="L10" i="1"/>
  <c r="P10" i="1" l="1"/>
  <c r="L40" i="1" l="1"/>
  <c r="L44" i="1" s="1"/>
  <c r="L21" i="1"/>
  <c r="L43" i="1" s="1"/>
  <c r="K21" i="1"/>
  <c r="K43" i="1" s="1"/>
  <c r="K40" i="1"/>
  <c r="K44" i="1" s="1"/>
  <c r="I21" i="1"/>
  <c r="I43" i="1" s="1"/>
  <c r="I40" i="1"/>
  <c r="I44" i="1" s="1"/>
  <c r="J40" i="1"/>
  <c r="J44" i="1" s="1"/>
  <c r="J21" i="1"/>
  <c r="J43" i="1" s="1"/>
  <c r="D21" i="1"/>
  <c r="D43" i="1" s="1"/>
  <c r="D40" i="1"/>
  <c r="D44" i="1" s="1"/>
  <c r="H21" i="1"/>
  <c r="H43" i="1" s="1"/>
  <c r="H40" i="1"/>
  <c r="H44" i="1" s="1"/>
  <c r="F21" i="1"/>
  <c r="F43" i="1" s="1"/>
  <c r="F40" i="1"/>
  <c r="F44" i="1" s="1"/>
  <c r="G40" i="1"/>
  <c r="G44" i="1" s="1"/>
  <c r="E40" i="1"/>
  <c r="E44" i="1" s="1"/>
  <c r="C40" i="1"/>
  <c r="C44" i="1" s="1"/>
  <c r="G21" i="1"/>
  <c r="G43" i="1" s="1"/>
  <c r="E21" i="1"/>
  <c r="E43" i="1" s="1"/>
  <c r="C21" i="1"/>
  <c r="C43" i="1" s="1"/>
  <c r="B21" i="1"/>
  <c r="B43" i="1" s="1"/>
  <c r="B40" i="1"/>
  <c r="B44" i="1" s="1"/>
  <c r="E45" i="1" l="1"/>
  <c r="I45" i="1"/>
  <c r="K45" i="1"/>
  <c r="L45" i="1" s="1"/>
  <c r="F45" i="1"/>
  <c r="H45" i="1"/>
  <c r="C45" i="1"/>
  <c r="G45" i="1"/>
  <c r="D45" i="1"/>
  <c r="J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  <author>Ann Crisp</author>
  </authors>
  <commentList>
    <comment ref="G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£20.11 per household. Tax Rate £159.10
Would equate to 3% rise
</t>
        </r>
      </text>
    </comment>
    <comment ref="K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Localism Fund £1155 + £61 BDC repayment of surplus district Council Tax funds from 2014/15</t>
        </r>
      </text>
    </comment>
    <comment ref="C1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Halstead LC grant for playing field equipt
</t>
        </r>
      </text>
    </comment>
    <comment ref="J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S106 Money for safety fencing</t>
        </r>
      </text>
    </comment>
    <comment ref="L19" authorId="1" shapeId="0" xr:uid="{6DF9A10B-34FD-4F8D-BA2A-ACDC0EF11044}">
      <text>
        <r>
          <rPr>
            <b/>
            <sz val="9"/>
            <color indexed="81"/>
            <rFont val="Tahoma"/>
            <charset val="1"/>
          </rPr>
          <t>Ann Crisp:</t>
        </r>
        <r>
          <rPr>
            <sz val="9"/>
            <color indexed="81"/>
            <rFont val="Tahoma"/>
            <charset val="1"/>
          </rPr>
          <t xml:space="preserve">
\dist Cllr.Grant</t>
        </r>
      </text>
    </comment>
    <comment ref="N19" authorId="1" shapeId="0" xr:uid="{B4D2EE3C-B652-415C-B53B-90CC1E8FF527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S106 Money Replacement Spring Rockers £3299.99 + Dist.Cllr.Grant£245.78</t>
        </r>
      </text>
    </comment>
    <comment ref="B2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trustees of village hall
</t>
        </r>
      </text>
    </comment>
    <comment ref="K20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£42.00 BDC Council Tax Rebate + additional £78
£150.00 Village of the Year Prize 2016 + S106 Monies for car park £6230</t>
        </r>
      </text>
    </comment>
    <comment ref="N20" authorId="1" shapeId="0" xr:uid="{298AC462-BF09-4FE1-B648-3F7E2AE16EB7}">
      <text>
        <r>
          <rPr>
            <b/>
            <sz val="9"/>
            <color indexed="81"/>
            <rFont val="Tahoma"/>
            <charset val="1"/>
          </rPr>
          <t>Ann Crisp:</t>
        </r>
        <r>
          <rPr>
            <sz val="9"/>
            <color indexed="81"/>
            <rFont val="Tahoma"/>
            <charset val="1"/>
          </rPr>
          <t xml:space="preserve">
£50 Council Tax Surplus. £860.00 Insurance Claim</t>
        </r>
      </text>
    </comment>
    <comment ref="I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Increase following national pay scale rise</t>
        </r>
      </text>
    </comment>
    <comment ref="K25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Unbudgeted £60 printing cost, household flyers</t>
        </r>
      </text>
    </comment>
    <comment ref="I3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Should be £0 if income/exp under £10k
</t>
        </r>
      </text>
    </comment>
    <comment ref="E3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ROSPA Inspection
</t>
        </r>
      </text>
    </comment>
    <comment ref="N33" authorId="1" shapeId="0" xr:uid="{E39B7163-4C78-478D-B269-D674E398AB81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Resurfacing car park - £264.00 + ROSPA £75.50</t>
        </r>
      </text>
    </comment>
    <comment ref="J3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Purchase of new village noticeboard in Dynes Hall Rd £550. Purchase of new safety fencing at playing field £3579.</t>
        </r>
      </text>
    </comment>
    <comment ref="K34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Resurfacing of car park</t>
        </r>
      </text>
    </comment>
    <comment ref="N34" authorId="1" shapeId="0" xr:uid="{275273F7-8183-4285-8E09-C8C769509CD7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New Spring Rockers £3299.99 + New Defib 
£945.83 &amp; Cabinet door £159.95 + New Litter Picking Equipment £79.08</t>
        </r>
      </text>
    </comment>
    <comment ref="B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Widening drive at village hall &amp; new tables for hall</t>
        </r>
      </text>
    </comment>
    <comment ref="E35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May Elections £55.20
Sept Vacancy Election £751.12 &amp; £75 FOI Consultancy fee
</t>
        </r>
      </text>
    </comment>
    <comment ref="J35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£551 Election costs. </t>
        </r>
      </text>
    </comment>
    <comment ref="K35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£76.50 ECC Legal costs
£150.00 Best Kept Village Money Paid to Queens 90th</t>
        </r>
      </text>
    </comment>
    <comment ref="L35" authorId="1" shapeId="0" xr:uid="{C87C0AB6-89D1-43A0-A7E9-2D7AF8540DF5}">
      <text>
        <r>
          <rPr>
            <b/>
            <sz val="9"/>
            <color indexed="81"/>
            <rFont val="Tahoma"/>
            <charset val="1"/>
          </rPr>
          <t>Ann Crisp:</t>
        </r>
        <r>
          <rPr>
            <sz val="9"/>
            <color indexed="81"/>
            <rFont val="Tahoma"/>
            <charset val="1"/>
          </rPr>
          <t xml:space="preserve">
WW1 There But Not There Memorabilia. Covered by VoY funds.</t>
        </r>
      </text>
    </comment>
    <comment ref="M35" authorId="1" shapeId="0" xr:uid="{E72C3308-1B65-40A9-999B-CFA467BC635B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Parish Council Elections - estimated max cost</t>
        </r>
      </text>
    </comment>
    <comment ref="N35" authorId="1" shapeId="0" xr:uid="{EBEC0155-B42F-4A50-924E-706A846CC99A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Election Expenses</t>
        </r>
      </text>
    </comment>
    <comment ref="B37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£950 village hall maintenance
£400 St Giles churchyard maintenance
</t>
        </r>
      </text>
    </comment>
    <comment ref="E38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No activity day hall hire so saving of £27 compared to 2010/11
</t>
        </r>
      </text>
    </comment>
    <comment ref="F38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Assuming 7 hall hires at £14
</t>
        </r>
      </text>
    </comment>
    <comment ref="J4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HOME:</t>
        </r>
        <r>
          <rPr>
            <sz val="9"/>
            <color indexed="81"/>
            <rFont val="Tahoma"/>
            <family val="2"/>
          </rPr>
          <t xml:space="preserve">
£754.49 difference due to Audit amendment for VAT reimbursement for 2013/14 Financial Year</t>
        </r>
      </text>
    </comment>
    <comment ref="M42" authorId="1" shapeId="0" xr:uid="{A1D66024-560B-469D-A5F9-19E52B018568}">
      <text>
        <r>
          <rPr>
            <b/>
            <sz val="9"/>
            <color indexed="81"/>
            <rFont val="Tahoma"/>
            <family val="2"/>
          </rPr>
          <t>Ann Crisp: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<sst xmlns="http://schemas.openxmlformats.org/spreadsheetml/2006/main" count="83" uniqueCount="63">
  <si>
    <t>Actual</t>
  </si>
  <si>
    <t>2010/11</t>
  </si>
  <si>
    <t>Budget</t>
  </si>
  <si>
    <t>2011/12</t>
  </si>
  <si>
    <t>Actual Year</t>
  </si>
  <si>
    <t>To Date</t>
  </si>
  <si>
    <t>Forecast to</t>
  </si>
  <si>
    <t>31.3.12</t>
  </si>
  <si>
    <t>Draft Budget</t>
  </si>
  <si>
    <t>2012/13</t>
  </si>
  <si>
    <t>Precept</t>
  </si>
  <si>
    <t>Income</t>
  </si>
  <si>
    <t>Expenditure</t>
  </si>
  <si>
    <t>Bank Interest</t>
  </si>
  <si>
    <t>Staff Costs</t>
  </si>
  <si>
    <t>Administration</t>
  </si>
  <si>
    <t>Insurance</t>
  </si>
  <si>
    <t>Street Lighting</t>
  </si>
  <si>
    <t>Training</t>
  </si>
  <si>
    <t>Grass Verges</t>
  </si>
  <si>
    <t>Extra-Ordinary</t>
  </si>
  <si>
    <t>Subscriptions</t>
  </si>
  <si>
    <t>Audit</t>
  </si>
  <si>
    <t>Repairs &amp; Maintenance</t>
  </si>
  <si>
    <t>Playing Field</t>
  </si>
  <si>
    <t>Cap-Ex</t>
  </si>
  <si>
    <t>Donations</t>
  </si>
  <si>
    <t>Hall Hire</t>
  </si>
  <si>
    <t>Cleaning</t>
  </si>
  <si>
    <t>Grant Rec'd</t>
  </si>
  <si>
    <t>2014/15</t>
  </si>
  <si>
    <t>Produced by Ann Crisp, Clerk</t>
  </si>
  <si>
    <t>Previous</t>
  </si>
  <si>
    <t>2015/16</t>
  </si>
  <si>
    <t>Actuals</t>
  </si>
  <si>
    <t>Local Support Grant</t>
  </si>
  <si>
    <t>2016/17</t>
  </si>
  <si>
    <t>Inc Precept</t>
  </si>
  <si>
    <t xml:space="preserve"> </t>
  </si>
  <si>
    <t>Footpaths</t>
  </si>
  <si>
    <t>Grant-Footpaths</t>
  </si>
  <si>
    <t>2018/19</t>
  </si>
  <si>
    <t>Parish Assembly Costs</t>
  </si>
  <si>
    <t>Opening balance (gen. reserves)</t>
  </si>
  <si>
    <t>Closing balance (gen. reserves)</t>
  </si>
  <si>
    <t>]</t>
  </si>
  <si>
    <t>Band D Inc/Household/Yr</t>
  </si>
  <si>
    <t>Overall Increases in Income</t>
  </si>
  <si>
    <t>[inc %</t>
  </si>
  <si>
    <t>[inc/per month</t>
  </si>
  <si>
    <t>Tax Base</t>
  </si>
  <si>
    <t>Band D Precept</t>
  </si>
  <si>
    <t>Great Maplestead Parish Council Budget</t>
  </si>
  <si>
    <t>2019/20</t>
  </si>
  <si>
    <t>SchemeWithdrawn</t>
  </si>
  <si>
    <t>£50 Foundation Award unbudgeted</t>
  </si>
  <si>
    <t xml:space="preserve">Band D 19/20 Precept </t>
  </si>
  <si>
    <t>Tax Base  20/21</t>
  </si>
  <si>
    <t>Council Tax Surplus from 2019/20</t>
  </si>
  <si>
    <t>Salary inc. in line based on proposed reasessment of payscale v role profile =£10.14ph +  2% annual increase</t>
  </si>
  <si>
    <t>Reduction/Increase in Reserves</t>
  </si>
  <si>
    <t>2020/21</t>
  </si>
  <si>
    <t>Great Maplestead PC Budget/Precept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</si>
</sst>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£&quot;#,##0.00;\-&quot;£&quot;#,##0.00"/>
    <numFmt numFmtId="8" formatCode="&quot;£&quot;#,##0.00;[Red]\-&quot;£&quot;#,##0.00"/>
    <numFmt numFmtId="164" formatCode="#,##0.00_ ;[Red]\(#,##0.00\)"/>
    <numFmt numFmtId="166" formatCode="&quot;£&quot;#,##0.00"/>
    <numFmt numFmtId="167" formatCode="0.0%"/>
  </numFmts>
  <fonts count="30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2"/>
      <color indexed="10"/>
      <name val="Verdana"/>
      <family val="2"/>
    </font>
    <font>
      <sz val="12"/>
      <color rgb="FFFF0000"/>
      <name val="Verdana"/>
      <family val="2"/>
    </font>
    <font>
      <sz val="12"/>
      <color indexed="48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8"/>
      <color indexed="10"/>
      <name val="Verdana"/>
      <family val="2"/>
    </font>
    <font>
      <b/>
      <sz val="9"/>
      <color rgb="FFC0000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rgb="FFC00000"/>
      <name val="Verdana"/>
      <family val="2"/>
    </font>
    <font>
      <sz val="11"/>
      <color rgb="FFC00000"/>
      <name val="Verdana"/>
      <family val="2"/>
    </font>
    <font>
      <u/>
      <sz val="11"/>
      <name val="Verdana"/>
      <family val="2"/>
    </font>
    <font>
      <sz val="10"/>
      <color indexed="62"/>
      <name val="Verdana"/>
      <family val="2"/>
    </font>
    <font>
      <b/>
      <sz val="12"/>
      <color indexed="48"/>
      <name val="Verdana"/>
      <family val="2"/>
    </font>
    <font>
      <b/>
      <sz val="10"/>
      <color theme="9" tint="-0.499984740745262"/>
      <name val="Verdana"/>
      <family val="2"/>
    </font>
    <font>
      <b/>
      <sz val="20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Verdana"/>
      <family val="2"/>
    </font>
    <font>
      <i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2" fontId="15" fillId="0" borderId="0" xfId="0" applyNumberFormat="1" applyFont="1"/>
    <xf numFmtId="2" fontId="15" fillId="0" borderId="0" xfId="0" applyNumberFormat="1" applyFont="1" applyFill="1"/>
    <xf numFmtId="2" fontId="16" fillId="0" borderId="0" xfId="0" applyNumberFormat="1" applyFont="1"/>
    <xf numFmtId="2" fontId="16" fillId="0" borderId="0" xfId="0" applyNumberFormat="1" applyFont="1" applyFill="1"/>
    <xf numFmtId="2" fontId="19" fillId="0" borderId="0" xfId="0" applyNumberFormat="1" applyFont="1"/>
    <xf numFmtId="2" fontId="19" fillId="0" borderId="0" xfId="0" applyNumberFormat="1" applyFont="1" applyFill="1" applyBorder="1"/>
    <xf numFmtId="2" fontId="19" fillId="0" borderId="0" xfId="0" applyNumberFormat="1" applyFont="1" applyFill="1"/>
    <xf numFmtId="164" fontId="15" fillId="0" borderId="0" xfId="0" applyNumberFormat="1" applyFont="1" applyFill="1" applyBorder="1" applyAlignment="1"/>
    <xf numFmtId="0" fontId="15" fillId="0" borderId="0" xfId="0" applyFont="1" applyFill="1"/>
    <xf numFmtId="0" fontId="20" fillId="0" borderId="0" xfId="0" applyFont="1"/>
    <xf numFmtId="0" fontId="12" fillId="0" borderId="0" xfId="0" applyFont="1" applyAlignment="1">
      <alignment horizontal="right"/>
    </xf>
    <xf numFmtId="0" fontId="21" fillId="0" borderId="0" xfId="0" applyFont="1"/>
    <xf numFmtId="0" fontId="7" fillId="0" borderId="0" xfId="0" quotePrefix="1" applyFont="1" applyAlignment="1">
      <alignment horizontal="right"/>
    </xf>
    <xf numFmtId="0" fontId="15" fillId="0" borderId="0" xfId="0" quotePrefix="1" applyFont="1"/>
    <xf numFmtId="0" fontId="22" fillId="0" borderId="0" xfId="0" quotePrefix="1" applyFont="1"/>
    <xf numFmtId="0" fontId="12" fillId="0" borderId="0" xfId="0" applyFont="1" applyBorder="1"/>
    <xf numFmtId="10" fontId="15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0" fontId="12" fillId="0" borderId="2" xfId="0" applyFont="1" applyBorder="1"/>
    <xf numFmtId="0" fontId="24" fillId="0" borderId="0" xfId="0" applyFont="1"/>
    <xf numFmtId="0" fontId="25" fillId="0" borderId="0" xfId="0" applyFont="1"/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6" fontId="7" fillId="0" borderId="0" xfId="0" applyNumberFormat="1" applyFont="1" applyFill="1" applyAlignment="1">
      <alignment horizontal="right"/>
    </xf>
    <xf numFmtId="7" fontId="7" fillId="0" borderId="0" xfId="0" applyNumberFormat="1" applyFont="1"/>
    <xf numFmtId="2" fontId="15" fillId="0" borderId="0" xfId="0" applyNumberFormat="1" applyFont="1" applyFill="1" applyAlignment="1">
      <alignment horizontal="right"/>
    </xf>
    <xf numFmtId="10" fontId="15" fillId="0" borderId="0" xfId="0" applyNumberFormat="1" applyFont="1" applyFill="1"/>
    <xf numFmtId="166" fontId="7" fillId="0" borderId="0" xfId="0" quotePrefix="1" applyNumberFormat="1" applyFont="1" applyFill="1" applyAlignment="1">
      <alignment horizontal="right"/>
    </xf>
    <xf numFmtId="167" fontId="7" fillId="0" borderId="0" xfId="0" applyNumberFormat="1" applyFont="1" applyFill="1" applyAlignment="1">
      <alignment horizontal="right"/>
    </xf>
    <xf numFmtId="0" fontId="28" fillId="0" borderId="0" xfId="0" applyFont="1"/>
    <xf numFmtId="166" fontId="15" fillId="0" borderId="0" xfId="0" applyNumberFormat="1" applyFont="1" applyFill="1" applyAlignment="1">
      <alignment horizontal="right"/>
    </xf>
    <xf numFmtId="166" fontId="15" fillId="0" borderId="0" xfId="0" quotePrefix="1" applyNumberFormat="1" applyFont="1" applyFill="1" applyAlignment="1">
      <alignment horizontal="right"/>
    </xf>
    <xf numFmtId="167" fontId="15" fillId="0" borderId="0" xfId="0" applyNumberFormat="1" applyFont="1" applyFill="1" applyAlignment="1">
      <alignment horizontal="right"/>
    </xf>
    <xf numFmtId="8" fontId="7" fillId="2" borderId="0" xfId="0" quotePrefix="1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66" fontId="7" fillId="3" borderId="0" xfId="0" applyNumberFormat="1" applyFont="1" applyFill="1" applyAlignment="1">
      <alignment horizontal="right"/>
    </xf>
    <xf numFmtId="2" fontId="15" fillId="3" borderId="0" xfId="0" applyNumberFormat="1" applyFont="1" applyFill="1"/>
    <xf numFmtId="2" fontId="15" fillId="3" borderId="0" xfId="0" applyNumberFormat="1" applyFont="1" applyFill="1" applyAlignment="1">
      <alignment horizontal="right"/>
    </xf>
    <xf numFmtId="2" fontId="16" fillId="3" borderId="0" xfId="0" applyNumberFormat="1" applyFont="1" applyFill="1"/>
    <xf numFmtId="10" fontId="15" fillId="3" borderId="0" xfId="0" applyNumberFormat="1" applyFont="1" applyFill="1"/>
    <xf numFmtId="0" fontId="15" fillId="3" borderId="0" xfId="0" applyFont="1" applyFill="1"/>
    <xf numFmtId="2" fontId="19" fillId="3" borderId="0" xfId="0" applyNumberFormat="1" applyFont="1" applyFill="1" applyBorder="1"/>
    <xf numFmtId="0" fontId="6" fillId="3" borderId="0" xfId="0" applyFont="1" applyFill="1"/>
    <xf numFmtId="167" fontId="7" fillId="4" borderId="0" xfId="0" applyNumberFormat="1" applyFont="1" applyFill="1" applyAlignment="1">
      <alignment horizontal="right"/>
    </xf>
    <xf numFmtId="166" fontId="7" fillId="5" borderId="0" xfId="0" applyNumberFormat="1" applyFont="1" applyFill="1" applyAlignment="1">
      <alignment horizontal="right"/>
    </xf>
    <xf numFmtId="2" fontId="16" fillId="3" borderId="1" xfId="0" applyNumberFormat="1" applyFont="1" applyFill="1" applyBorder="1"/>
    <xf numFmtId="0" fontId="29" fillId="0" borderId="0" xfId="0" applyFont="1" applyBorder="1"/>
    <xf numFmtId="0" fontId="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CCFF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0"/>
  <sheetViews>
    <sheetView tabSelected="1" topLeftCell="A26" zoomScale="85" zoomScaleNormal="85" workbookViewId="0">
      <selection activeCell="Y47" sqref="Y47"/>
    </sheetView>
  </sheetViews>
  <sheetFormatPr defaultRowHeight="12.75" x14ac:dyDescent="0.2"/>
  <cols>
    <col min="1" max="1" width="36.42578125" style="8" customWidth="1"/>
    <col min="2" max="6" width="12.7109375" style="8" hidden="1" customWidth="1"/>
    <col min="7" max="7" width="12.7109375" style="9" hidden="1" customWidth="1"/>
    <col min="8" max="11" width="12.7109375" style="8" hidden="1" customWidth="1"/>
    <col min="12" max="14" width="12.7109375" style="8" customWidth="1"/>
    <col min="15" max="15" width="30.28515625" style="8" customWidth="1"/>
    <col min="16" max="16" width="13.7109375" style="8" customWidth="1"/>
    <col min="17" max="17" width="9.85546875" customWidth="1"/>
    <col min="18" max="16384" width="9.140625" style="8"/>
  </cols>
  <sheetData>
    <row r="1" spans="1:23" s="1" customFormat="1" ht="24.75" x14ac:dyDescent="0.3">
      <c r="A1" s="74" t="s">
        <v>52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23" s="1" customFormat="1" ht="19.5" x14ac:dyDescent="0.25">
      <c r="B2" s="2"/>
      <c r="C2" s="2"/>
      <c r="D2" s="2"/>
      <c r="E2" s="2"/>
      <c r="F2" s="2"/>
      <c r="G2" s="3"/>
    </row>
    <row r="3" spans="1:23" ht="19.5" x14ac:dyDescent="0.25">
      <c r="A3" s="1" t="s">
        <v>62</v>
      </c>
      <c r="B3" s="5"/>
      <c r="C3" s="5"/>
      <c r="D3" s="5"/>
      <c r="E3" s="5"/>
      <c r="F3" s="5"/>
      <c r="G3" s="6"/>
      <c r="H3" s="7"/>
      <c r="I3" s="7"/>
      <c r="J3" s="7"/>
      <c r="K3" s="7"/>
      <c r="L3" s="7"/>
      <c r="M3" s="7"/>
      <c r="N3" s="7"/>
      <c r="O3" s="1"/>
      <c r="P3" s="73"/>
      <c r="Q3" s="8"/>
      <c r="R3" s="75"/>
      <c r="S3" s="75"/>
      <c r="T3" s="75"/>
      <c r="U3" s="75"/>
      <c r="V3" s="75"/>
      <c r="W3" s="75"/>
    </row>
    <row r="4" spans="1:23" ht="15" x14ac:dyDescent="0.2">
      <c r="A4" s="4"/>
      <c r="B4" s="5"/>
      <c r="C4" s="5"/>
      <c r="D4" s="5"/>
      <c r="E4" s="5"/>
      <c r="F4" s="5"/>
      <c r="G4" s="6"/>
      <c r="H4" s="7"/>
      <c r="I4" s="7"/>
      <c r="J4" s="7"/>
      <c r="K4" s="7"/>
      <c r="L4" s="7"/>
      <c r="M4" s="19" t="s">
        <v>2</v>
      </c>
      <c r="N4" s="7"/>
      <c r="O4" s="7"/>
      <c r="P4" s="58" t="s">
        <v>61</v>
      </c>
      <c r="Q4" s="8"/>
      <c r="R4" s="75"/>
      <c r="S4" s="72"/>
      <c r="T4" s="72"/>
      <c r="U4" s="72"/>
      <c r="V4" s="72"/>
      <c r="W4" s="72"/>
    </row>
    <row r="5" spans="1:23" ht="15" x14ac:dyDescent="0.2">
      <c r="A5" s="16"/>
      <c r="B5" s="17" t="s">
        <v>0</v>
      </c>
      <c r="C5" s="17" t="s">
        <v>2</v>
      </c>
      <c r="D5" s="17" t="s">
        <v>32</v>
      </c>
      <c r="E5" s="17" t="s">
        <v>6</v>
      </c>
      <c r="F5" s="17" t="s">
        <v>8</v>
      </c>
      <c r="G5" s="18" t="s">
        <v>2</v>
      </c>
      <c r="H5" s="17" t="s">
        <v>4</v>
      </c>
      <c r="I5" s="17" t="s">
        <v>34</v>
      </c>
      <c r="J5" s="17" t="s">
        <v>34</v>
      </c>
      <c r="K5" s="17" t="s">
        <v>34</v>
      </c>
      <c r="L5" s="17" t="s">
        <v>34</v>
      </c>
      <c r="M5" s="14" t="s">
        <v>37</v>
      </c>
      <c r="N5" s="17" t="s">
        <v>34</v>
      </c>
      <c r="O5" s="7"/>
      <c r="P5" s="59" t="s">
        <v>2</v>
      </c>
      <c r="Q5" s="16"/>
      <c r="R5" s="75"/>
      <c r="S5" s="72"/>
      <c r="T5" s="72"/>
      <c r="U5" s="72"/>
      <c r="V5" s="72"/>
      <c r="W5" s="72"/>
    </row>
    <row r="6" spans="1:23" ht="15" x14ac:dyDescent="0.2">
      <c r="A6" s="20"/>
      <c r="B6" s="17" t="s">
        <v>1</v>
      </c>
      <c r="C6" s="17" t="s">
        <v>3</v>
      </c>
      <c r="D6" s="17" t="s">
        <v>9</v>
      </c>
      <c r="E6" s="17" t="s">
        <v>7</v>
      </c>
      <c r="F6" s="17" t="s">
        <v>9</v>
      </c>
      <c r="G6" s="18"/>
      <c r="H6" s="17" t="s">
        <v>5</v>
      </c>
      <c r="I6" s="17" t="s">
        <v>30</v>
      </c>
      <c r="J6" s="17" t="s">
        <v>33</v>
      </c>
      <c r="K6" s="17" t="s">
        <v>36</v>
      </c>
      <c r="L6" s="17" t="s">
        <v>41</v>
      </c>
      <c r="M6" s="21" t="s">
        <v>53</v>
      </c>
      <c r="N6" s="17" t="s">
        <v>53</v>
      </c>
      <c r="O6" s="7"/>
      <c r="P6" s="60" t="s">
        <v>37</v>
      </c>
      <c r="Q6" s="16"/>
      <c r="R6" s="75"/>
      <c r="S6" s="72"/>
      <c r="T6" s="72"/>
      <c r="U6" s="72"/>
      <c r="V6" s="72"/>
      <c r="W6" s="72"/>
    </row>
    <row r="7" spans="1:23" ht="14.25" x14ac:dyDescent="0.2">
      <c r="A7" s="33" t="s">
        <v>51</v>
      </c>
      <c r="B7" s="17"/>
      <c r="C7" s="17"/>
      <c r="D7" s="17"/>
      <c r="E7" s="17"/>
      <c r="F7" s="17"/>
      <c r="G7" s="18"/>
      <c r="H7" s="17"/>
      <c r="I7" s="17"/>
      <c r="J7" s="17"/>
      <c r="K7" s="17"/>
      <c r="L7" s="45">
        <v>29.98</v>
      </c>
      <c r="M7" s="47">
        <v>34.479999999999997</v>
      </c>
      <c r="N7" s="54">
        <v>34.479999999999997</v>
      </c>
      <c r="O7" s="33" t="s">
        <v>56</v>
      </c>
      <c r="P7" s="61">
        <v>34.479999999999997</v>
      </c>
      <c r="Q7" s="16"/>
      <c r="R7" s="75"/>
      <c r="S7" s="72"/>
      <c r="T7" s="72"/>
      <c r="U7" s="72"/>
      <c r="V7" s="72"/>
      <c r="W7" s="72"/>
    </row>
    <row r="8" spans="1:23" ht="14.25" x14ac:dyDescent="0.2">
      <c r="A8" s="33" t="s">
        <v>46</v>
      </c>
      <c r="B8" s="16"/>
      <c r="C8" s="16"/>
      <c r="D8" s="16"/>
      <c r="E8" s="16"/>
      <c r="F8" s="16"/>
      <c r="G8" s="18"/>
      <c r="H8" s="16"/>
      <c r="I8" s="16"/>
      <c r="J8" s="16"/>
      <c r="K8" s="16"/>
      <c r="L8" s="45">
        <v>2.4500000000000002</v>
      </c>
      <c r="M8" s="51">
        <v>4.5</v>
      </c>
      <c r="N8" s="55">
        <v>4.5</v>
      </c>
      <c r="O8" s="33" t="s">
        <v>46</v>
      </c>
      <c r="P8" s="57">
        <v>12.87</v>
      </c>
      <c r="Q8" s="16"/>
      <c r="R8" s="75"/>
      <c r="S8" s="72"/>
      <c r="T8" s="72"/>
      <c r="U8" s="72"/>
      <c r="V8" s="72"/>
      <c r="W8" s="72"/>
    </row>
    <row r="9" spans="1:23" ht="14.25" x14ac:dyDescent="0.2">
      <c r="B9" s="16"/>
      <c r="C9" s="16"/>
      <c r="D9" s="16"/>
      <c r="E9" s="16"/>
      <c r="F9" s="16"/>
      <c r="G9" s="18"/>
      <c r="H9" s="16"/>
      <c r="I9" s="16"/>
      <c r="J9" s="16"/>
      <c r="K9" s="16"/>
      <c r="L9" s="16"/>
      <c r="M9" s="47">
        <f t="shared" ref="M9" si="0">+M8/12</f>
        <v>0.375</v>
      </c>
      <c r="N9" s="54">
        <f t="shared" ref="N9" si="1">+N8/12</f>
        <v>0.375</v>
      </c>
      <c r="O9" s="35" t="s">
        <v>49</v>
      </c>
      <c r="P9" s="61">
        <f t="shared" ref="P9" si="2">+P8/12</f>
        <v>1.0725</v>
      </c>
      <c r="Q9" s="36" t="s">
        <v>45</v>
      </c>
      <c r="R9" s="75"/>
      <c r="S9" s="72"/>
      <c r="T9" s="72"/>
      <c r="U9" s="72"/>
      <c r="V9" s="72"/>
      <c r="W9" s="72"/>
    </row>
    <row r="10" spans="1:23" ht="14.25" x14ac:dyDescent="0.2">
      <c r="A10" s="35" t="s">
        <v>48</v>
      </c>
      <c r="B10" s="16"/>
      <c r="C10" s="16"/>
      <c r="D10" s="16"/>
      <c r="E10" s="16"/>
      <c r="F10" s="16"/>
      <c r="G10" s="18"/>
      <c r="H10" s="16"/>
      <c r="I10" s="16"/>
      <c r="J10" s="16"/>
      <c r="K10" s="16"/>
      <c r="L10" s="46">
        <f>+(L7+L8)/L7-1</f>
        <v>8.1721147431621066E-2</v>
      </c>
      <c r="M10" s="52">
        <f>M8/L7</f>
        <v>0.15010006671114076</v>
      </c>
      <c r="N10" s="56">
        <f>N8/L7</f>
        <v>0.15010006671114076</v>
      </c>
      <c r="O10" s="35" t="s">
        <v>48</v>
      </c>
      <c r="P10" s="69">
        <f>+(P7+P8)/P7-1</f>
        <v>0.37325986078886308</v>
      </c>
      <c r="Q10" s="36" t="s">
        <v>45</v>
      </c>
      <c r="R10" s="75"/>
      <c r="S10" s="75"/>
      <c r="T10" s="75"/>
      <c r="U10" s="75"/>
      <c r="V10" s="75"/>
      <c r="W10" s="75"/>
    </row>
    <row r="11" spans="1:23" ht="14.25" x14ac:dyDescent="0.2">
      <c r="A11" s="33" t="s">
        <v>50</v>
      </c>
      <c r="B11" s="16"/>
      <c r="C11" s="16"/>
      <c r="D11" s="16"/>
      <c r="E11" s="16"/>
      <c r="F11" s="16"/>
      <c r="G11" s="18"/>
      <c r="H11" s="16"/>
      <c r="I11" s="16"/>
      <c r="J11" s="16"/>
      <c r="K11" s="16"/>
      <c r="L11" s="48">
        <v>163.55000000000001</v>
      </c>
      <c r="M11" s="47">
        <v>168.35</v>
      </c>
      <c r="N11" s="54">
        <v>168.35</v>
      </c>
      <c r="O11" s="33" t="s">
        <v>57</v>
      </c>
      <c r="P11" s="61">
        <v>170.39</v>
      </c>
      <c r="Q11" s="36"/>
      <c r="R11" s="75"/>
      <c r="S11" s="75"/>
      <c r="T11" s="75"/>
      <c r="U11" s="75"/>
      <c r="V11" s="75"/>
      <c r="W11" s="75"/>
    </row>
    <row r="12" spans="1:23" ht="14.25" x14ac:dyDescent="0.2">
      <c r="A12" s="20" t="s">
        <v>11</v>
      </c>
      <c r="B12" s="16"/>
      <c r="C12" s="16"/>
      <c r="D12" s="16"/>
      <c r="E12" s="16"/>
      <c r="F12" s="16"/>
      <c r="G12" s="18"/>
      <c r="H12" s="16"/>
      <c r="I12" s="16"/>
      <c r="J12" s="16"/>
      <c r="K12" s="16"/>
      <c r="L12" s="16"/>
      <c r="M12" s="22"/>
      <c r="N12" s="16"/>
      <c r="O12" s="33"/>
      <c r="P12" s="70"/>
      <c r="Q12" s="36"/>
      <c r="R12" s="75"/>
      <c r="S12" s="75"/>
      <c r="T12" s="75"/>
      <c r="U12" s="75"/>
      <c r="V12" s="75"/>
      <c r="W12" s="75"/>
    </row>
    <row r="13" spans="1:23" ht="14.25" x14ac:dyDescent="0.2">
      <c r="A13" s="16" t="s">
        <v>10</v>
      </c>
      <c r="B13" s="23">
        <v>3200</v>
      </c>
      <c r="C13" s="23">
        <v>3200</v>
      </c>
      <c r="D13" s="24">
        <v>3200</v>
      </c>
      <c r="E13" s="23">
        <v>3200</v>
      </c>
      <c r="F13" s="23"/>
      <c r="G13" s="24">
        <v>3200</v>
      </c>
      <c r="H13" s="24">
        <v>3200</v>
      </c>
      <c r="I13" s="24">
        <v>3338</v>
      </c>
      <c r="J13" s="24">
        <v>3561</v>
      </c>
      <c r="K13" s="24">
        <v>4081</v>
      </c>
      <c r="L13" s="23">
        <v>4903</v>
      </c>
      <c r="M13" s="24">
        <v>5804</v>
      </c>
      <c r="N13" s="23">
        <v>5804.71</v>
      </c>
      <c r="P13" s="62">
        <f>+(P7+P8)*P11</f>
        <v>8067.9664999999986</v>
      </c>
      <c r="Q13" s="31"/>
    </row>
    <row r="14" spans="1:23" ht="15" x14ac:dyDescent="0.2">
      <c r="A14" s="16" t="s">
        <v>13</v>
      </c>
      <c r="B14" s="23">
        <v>3.05</v>
      </c>
      <c r="C14" s="23">
        <v>2</v>
      </c>
      <c r="D14" s="24">
        <v>1.73</v>
      </c>
      <c r="E14" s="23">
        <v>2.5</v>
      </c>
      <c r="F14" s="23">
        <v>2</v>
      </c>
      <c r="G14" s="24">
        <v>2</v>
      </c>
      <c r="H14" s="24">
        <v>0.44</v>
      </c>
      <c r="I14" s="24">
        <v>1.5</v>
      </c>
      <c r="J14" s="24">
        <v>1.38</v>
      </c>
      <c r="K14" s="24">
        <v>1.28</v>
      </c>
      <c r="L14" s="24">
        <v>8.02</v>
      </c>
      <c r="M14" s="49">
        <v>2</v>
      </c>
      <c r="N14" s="23">
        <v>10.29</v>
      </c>
      <c r="O14" s="7"/>
      <c r="P14" s="63">
        <v>2</v>
      </c>
      <c r="Q14" s="16"/>
    </row>
    <row r="15" spans="1:23" ht="14.25" x14ac:dyDescent="0.2">
      <c r="A15" s="16" t="s">
        <v>35</v>
      </c>
      <c r="B15" s="23">
        <v>1383</v>
      </c>
      <c r="C15" s="23">
        <v>1383</v>
      </c>
      <c r="D15" s="24">
        <v>1383</v>
      </c>
      <c r="E15" s="23">
        <v>1383</v>
      </c>
      <c r="F15" s="23">
        <v>1383</v>
      </c>
      <c r="G15" s="24">
        <v>1383</v>
      </c>
      <c r="H15" s="24">
        <v>1383</v>
      </c>
      <c r="I15" s="24">
        <v>1365</v>
      </c>
      <c r="J15" s="24">
        <v>1216</v>
      </c>
      <c r="K15" s="24">
        <v>968</v>
      </c>
      <c r="L15" s="24">
        <v>322</v>
      </c>
      <c r="M15" s="49">
        <v>0</v>
      </c>
      <c r="N15" s="23">
        <v>0</v>
      </c>
      <c r="O15" s="44" t="s">
        <v>54</v>
      </c>
      <c r="P15" s="63">
        <v>0</v>
      </c>
      <c r="Q15" s="16"/>
    </row>
    <row r="16" spans="1:23" ht="15" x14ac:dyDescent="0.2">
      <c r="A16" s="16" t="s">
        <v>19</v>
      </c>
      <c r="B16" s="23">
        <v>1799.28</v>
      </c>
      <c r="C16" s="23"/>
      <c r="D16" s="24">
        <v>1799.28</v>
      </c>
      <c r="E16" s="23">
        <v>1799.28</v>
      </c>
      <c r="F16" s="23">
        <v>1890</v>
      </c>
      <c r="G16" s="24">
        <v>1890</v>
      </c>
      <c r="H16" s="24">
        <v>1799.28</v>
      </c>
      <c r="I16" s="24">
        <v>1799.28</v>
      </c>
      <c r="J16" s="24">
        <v>1799.28</v>
      </c>
      <c r="K16" s="24">
        <v>1799.28</v>
      </c>
      <c r="L16" s="24">
        <v>1799.28</v>
      </c>
      <c r="M16" s="49">
        <v>1799.28</v>
      </c>
      <c r="N16" s="23">
        <v>1799.28</v>
      </c>
      <c r="O16" s="7"/>
      <c r="P16" s="63">
        <v>1799.28</v>
      </c>
      <c r="Q16" s="16"/>
    </row>
    <row r="17" spans="1:19" ht="15" x14ac:dyDescent="0.2">
      <c r="A17" s="16" t="s">
        <v>28</v>
      </c>
      <c r="B17" s="23">
        <v>661.23</v>
      </c>
      <c r="C17" s="23">
        <v>661.23</v>
      </c>
      <c r="D17" s="24">
        <v>698.21</v>
      </c>
      <c r="E17" s="23">
        <v>661.23</v>
      </c>
      <c r="F17" s="23">
        <v>661.23</v>
      </c>
      <c r="G17" s="24">
        <v>698.21</v>
      </c>
      <c r="H17" s="24">
        <v>698.21</v>
      </c>
      <c r="I17" s="24">
        <v>712.47</v>
      </c>
      <c r="J17" s="24">
        <v>732.42</v>
      </c>
      <c r="K17" s="24">
        <v>750.74</v>
      </c>
      <c r="L17" s="24">
        <v>784.44</v>
      </c>
      <c r="M17" s="49">
        <v>785</v>
      </c>
      <c r="N17" s="23">
        <v>800.13</v>
      </c>
      <c r="O17" s="7"/>
      <c r="P17" s="63">
        <v>800.13</v>
      </c>
      <c r="Q17" s="16"/>
    </row>
    <row r="18" spans="1:19" ht="15" x14ac:dyDescent="0.2">
      <c r="A18" s="16" t="s">
        <v>40</v>
      </c>
      <c r="B18" s="23"/>
      <c r="C18" s="23"/>
      <c r="D18" s="24"/>
      <c r="E18" s="23"/>
      <c r="F18" s="23"/>
      <c r="G18" s="24"/>
      <c r="H18" s="24"/>
      <c r="I18" s="24"/>
      <c r="J18" s="24"/>
      <c r="K18" s="24"/>
      <c r="L18" s="24">
        <v>293.60000000000002</v>
      </c>
      <c r="M18" s="49">
        <v>293.60000000000002</v>
      </c>
      <c r="N18" s="23">
        <v>293.60000000000002</v>
      </c>
      <c r="O18" s="7"/>
      <c r="P18" s="63">
        <v>293.60000000000002</v>
      </c>
      <c r="Q18" s="16"/>
    </row>
    <row r="19" spans="1:19" ht="15" x14ac:dyDescent="0.2">
      <c r="A19" s="16" t="s">
        <v>29</v>
      </c>
      <c r="B19" s="23">
        <v>1000</v>
      </c>
      <c r="C19" s="23">
        <v>4325</v>
      </c>
      <c r="D19" s="16"/>
      <c r="E19" s="23">
        <v>4325</v>
      </c>
      <c r="F19" s="23"/>
      <c r="G19" s="24"/>
      <c r="H19" s="16"/>
      <c r="I19" s="24">
        <v>0</v>
      </c>
      <c r="J19" s="24">
        <v>3579</v>
      </c>
      <c r="K19" s="24"/>
      <c r="L19" s="24">
        <v>374</v>
      </c>
      <c r="M19" s="24"/>
      <c r="N19" s="23">
        <v>3545.77</v>
      </c>
      <c r="O19" s="7"/>
      <c r="P19" s="62"/>
      <c r="Q19" s="16"/>
    </row>
    <row r="20" spans="1:19" ht="14.25" x14ac:dyDescent="0.2">
      <c r="A20" s="16" t="s">
        <v>20</v>
      </c>
      <c r="B20" s="23">
        <v>4584.34</v>
      </c>
      <c r="C20" s="23"/>
      <c r="D20" s="16"/>
      <c r="E20" s="23"/>
      <c r="F20" s="23"/>
      <c r="G20" s="24"/>
      <c r="H20" s="16"/>
      <c r="I20" s="16"/>
      <c r="J20" s="16"/>
      <c r="K20" s="23">
        <v>6500</v>
      </c>
      <c r="L20" s="23">
        <v>77</v>
      </c>
      <c r="M20" s="49">
        <v>50</v>
      </c>
      <c r="N20" s="23">
        <v>910</v>
      </c>
      <c r="P20" s="63">
        <v>50</v>
      </c>
      <c r="Q20" s="8" t="s">
        <v>58</v>
      </c>
    </row>
    <row r="21" spans="1:19" ht="15" x14ac:dyDescent="0.2">
      <c r="A21" s="16"/>
      <c r="B21" s="25">
        <f t="shared" ref="B21:L21" si="3">SUM(B13:B20)</f>
        <v>12630.9</v>
      </c>
      <c r="C21" s="25">
        <f t="shared" si="3"/>
        <v>9571.23</v>
      </c>
      <c r="D21" s="20">
        <f t="shared" si="3"/>
        <v>7082.2199999999993</v>
      </c>
      <c r="E21" s="25">
        <f t="shared" si="3"/>
        <v>11371.01</v>
      </c>
      <c r="F21" s="25">
        <f t="shared" si="3"/>
        <v>3936.23</v>
      </c>
      <c r="G21" s="26">
        <f t="shared" si="3"/>
        <v>7173.21</v>
      </c>
      <c r="H21" s="20">
        <f t="shared" si="3"/>
        <v>7080.93</v>
      </c>
      <c r="I21" s="20">
        <f t="shared" si="3"/>
        <v>7216.25</v>
      </c>
      <c r="J21" s="25">
        <f t="shared" si="3"/>
        <v>10889.08</v>
      </c>
      <c r="K21" s="25">
        <f t="shared" si="3"/>
        <v>14100.3</v>
      </c>
      <c r="L21" s="25">
        <f t="shared" si="3"/>
        <v>8561.34</v>
      </c>
      <c r="M21" s="26">
        <f>SUM(M13:M20)</f>
        <v>8733.8799999999992</v>
      </c>
      <c r="N21" s="25">
        <f>SUM(N13:N20)</f>
        <v>13163.78</v>
      </c>
      <c r="O21" s="7"/>
      <c r="P21" s="64">
        <f t="shared" ref="P21" si="4">SUM(P13:P20)</f>
        <v>11012.976499999999</v>
      </c>
      <c r="Q21" s="8"/>
    </row>
    <row r="22" spans="1:19" ht="15" x14ac:dyDescent="0.2">
      <c r="A22" s="16"/>
      <c r="B22" s="16"/>
      <c r="C22" s="23"/>
      <c r="D22" s="16"/>
      <c r="E22" s="23"/>
      <c r="F22" s="23"/>
      <c r="G22" s="24"/>
      <c r="H22" s="16"/>
      <c r="I22" s="16"/>
      <c r="J22" s="16"/>
      <c r="K22" s="16"/>
      <c r="L22" s="16"/>
      <c r="M22" s="50"/>
      <c r="N22" s="16"/>
      <c r="O22" s="7"/>
      <c r="P22" s="65">
        <f t="shared" ref="P22" si="5">+P21/$N21-1</f>
        <v>-0.16338798582170178</v>
      </c>
      <c r="Q22" s="15" t="s">
        <v>47</v>
      </c>
      <c r="R22" s="15"/>
      <c r="S22" s="15"/>
    </row>
    <row r="23" spans="1:19" ht="15" x14ac:dyDescent="0.2">
      <c r="A23" s="20" t="s">
        <v>12</v>
      </c>
      <c r="B23" s="16"/>
      <c r="C23" s="23"/>
      <c r="D23" s="16"/>
      <c r="E23" s="23"/>
      <c r="F23" s="23"/>
      <c r="G23" s="24"/>
      <c r="H23" s="16"/>
      <c r="I23" s="16"/>
      <c r="J23" s="16"/>
      <c r="K23" s="16"/>
      <c r="L23" s="16"/>
      <c r="M23" s="31"/>
      <c r="N23" s="16"/>
      <c r="O23" s="7"/>
      <c r="P23" s="66"/>
      <c r="Q23" s="8"/>
    </row>
    <row r="24" spans="1:19" ht="14.25" x14ac:dyDescent="0.2">
      <c r="A24" s="16" t="s">
        <v>14</v>
      </c>
      <c r="B24" s="23">
        <v>1865.38</v>
      </c>
      <c r="C24" s="23">
        <v>1865.38</v>
      </c>
      <c r="D24" s="24">
        <v>4336.8</v>
      </c>
      <c r="E24" s="23">
        <v>4228.6400000000003</v>
      </c>
      <c r="F24" s="23">
        <v>4336.8</v>
      </c>
      <c r="G24" s="24">
        <v>4336.8</v>
      </c>
      <c r="H24" s="24">
        <v>3252.6</v>
      </c>
      <c r="I24" s="24">
        <v>4382.5600000000004</v>
      </c>
      <c r="J24" s="24">
        <v>4382.5600000000004</v>
      </c>
      <c r="K24" s="24">
        <v>4532.84</v>
      </c>
      <c r="L24" s="24">
        <v>4857.32</v>
      </c>
      <c r="M24" s="24">
        <v>5080</v>
      </c>
      <c r="N24" s="23">
        <v>5081</v>
      </c>
      <c r="P24" s="62">
        <v>5378</v>
      </c>
      <c r="Q24" s="8" t="s">
        <v>59</v>
      </c>
    </row>
    <row r="25" spans="1:19" ht="14.25" x14ac:dyDescent="0.2">
      <c r="A25" s="16" t="s">
        <v>15</v>
      </c>
      <c r="B25" s="23"/>
      <c r="C25" s="23"/>
      <c r="D25" s="24">
        <v>57.68</v>
      </c>
      <c r="E25" s="23">
        <v>200</v>
      </c>
      <c r="F25" s="23">
        <v>150</v>
      </c>
      <c r="G25" s="24">
        <v>100</v>
      </c>
      <c r="H25" s="24">
        <v>57.68</v>
      </c>
      <c r="I25" s="24">
        <v>0</v>
      </c>
      <c r="J25" s="24">
        <v>0</v>
      </c>
      <c r="K25" s="24">
        <v>113</v>
      </c>
      <c r="L25" s="24"/>
      <c r="M25" s="24">
        <v>200</v>
      </c>
      <c r="N25" s="23">
        <v>40</v>
      </c>
      <c r="P25" s="62">
        <v>400</v>
      </c>
      <c r="Q25" s="8"/>
    </row>
    <row r="26" spans="1:19" ht="14.25" x14ac:dyDescent="0.2">
      <c r="A26" s="16" t="s">
        <v>16</v>
      </c>
      <c r="B26" s="23">
        <v>417.17</v>
      </c>
      <c r="C26" s="23">
        <v>438</v>
      </c>
      <c r="D26" s="24">
        <v>451.75</v>
      </c>
      <c r="E26" s="23">
        <v>443.09</v>
      </c>
      <c r="F26" s="23">
        <v>465</v>
      </c>
      <c r="G26" s="24">
        <v>465</v>
      </c>
      <c r="H26" s="24">
        <v>451.75</v>
      </c>
      <c r="I26" s="24">
        <v>259.62</v>
      </c>
      <c r="J26" s="24">
        <v>258</v>
      </c>
      <c r="K26" s="24">
        <v>266.06</v>
      </c>
      <c r="L26" s="24">
        <v>200.62</v>
      </c>
      <c r="M26" s="24">
        <v>285</v>
      </c>
      <c r="N26" s="23">
        <v>208</v>
      </c>
      <c r="P26" s="62">
        <v>285</v>
      </c>
      <c r="Q26" s="8"/>
    </row>
    <row r="27" spans="1:19" ht="14.25" x14ac:dyDescent="0.2">
      <c r="A27" s="16" t="s">
        <v>17</v>
      </c>
      <c r="B27" s="23">
        <v>96.03</v>
      </c>
      <c r="C27" s="23">
        <v>100</v>
      </c>
      <c r="D27" s="24">
        <v>110.46</v>
      </c>
      <c r="E27" s="23">
        <v>103.22</v>
      </c>
      <c r="F27" s="23">
        <v>110</v>
      </c>
      <c r="G27" s="24">
        <v>100</v>
      </c>
      <c r="H27" s="24">
        <v>66.25</v>
      </c>
      <c r="I27" s="24">
        <v>120</v>
      </c>
      <c r="J27" s="24">
        <v>200</v>
      </c>
      <c r="K27" s="24">
        <v>175</v>
      </c>
      <c r="L27" s="24">
        <v>149.72999999999999</v>
      </c>
      <c r="M27" s="24">
        <v>200</v>
      </c>
      <c r="N27" s="23">
        <v>174</v>
      </c>
      <c r="P27" s="62">
        <v>200</v>
      </c>
      <c r="Q27" s="8"/>
    </row>
    <row r="28" spans="1:19" ht="14.25" x14ac:dyDescent="0.2">
      <c r="A28" s="16" t="s">
        <v>18</v>
      </c>
      <c r="B28" s="23">
        <v>155</v>
      </c>
      <c r="C28" s="23">
        <v>180</v>
      </c>
      <c r="D28" s="16"/>
      <c r="E28" s="23">
        <v>500</v>
      </c>
      <c r="F28" s="23">
        <v>240</v>
      </c>
      <c r="G28" s="24">
        <v>240</v>
      </c>
      <c r="H28" s="16"/>
      <c r="I28" s="24">
        <v>0</v>
      </c>
      <c r="J28" s="24">
        <v>0</v>
      </c>
      <c r="K28" s="24">
        <v>90</v>
      </c>
      <c r="L28" s="24">
        <v>40</v>
      </c>
      <c r="M28" s="24">
        <v>200</v>
      </c>
      <c r="N28" s="23">
        <v>85</v>
      </c>
      <c r="P28" s="62">
        <v>300</v>
      </c>
      <c r="Q28" s="32"/>
    </row>
    <row r="29" spans="1:19" ht="14.25" x14ac:dyDescent="0.2">
      <c r="A29" s="16" t="s">
        <v>21</v>
      </c>
      <c r="B29" s="23">
        <v>170.58</v>
      </c>
      <c r="C29" s="23">
        <v>178</v>
      </c>
      <c r="D29" s="24">
        <v>182.16</v>
      </c>
      <c r="E29" s="23">
        <v>208.43</v>
      </c>
      <c r="F29" s="23">
        <v>218</v>
      </c>
      <c r="G29" s="24">
        <v>189</v>
      </c>
      <c r="H29" s="24">
        <v>182.16</v>
      </c>
      <c r="I29" s="24">
        <v>181</v>
      </c>
      <c r="J29" s="24">
        <v>174</v>
      </c>
      <c r="K29" s="24">
        <v>235</v>
      </c>
      <c r="L29" s="24">
        <v>238.38</v>
      </c>
      <c r="M29" s="24">
        <v>200</v>
      </c>
      <c r="N29" s="23">
        <v>248</v>
      </c>
      <c r="O29" s="53" t="s">
        <v>55</v>
      </c>
      <c r="P29" s="62">
        <v>200</v>
      </c>
      <c r="Q29" s="8" t="s">
        <v>38</v>
      </c>
    </row>
    <row r="30" spans="1:19" ht="14.25" x14ac:dyDescent="0.2">
      <c r="A30" s="16" t="s">
        <v>22</v>
      </c>
      <c r="B30" s="23">
        <v>135</v>
      </c>
      <c r="C30" s="23">
        <v>141</v>
      </c>
      <c r="D30" s="24">
        <v>135</v>
      </c>
      <c r="E30" s="23">
        <v>120</v>
      </c>
      <c r="F30" s="23">
        <v>126</v>
      </c>
      <c r="G30" s="24">
        <v>126</v>
      </c>
      <c r="H30" s="24">
        <v>135</v>
      </c>
      <c r="I30" s="24">
        <v>100</v>
      </c>
      <c r="J30" s="24">
        <v>0</v>
      </c>
      <c r="K30" s="24">
        <v>100</v>
      </c>
      <c r="L30" s="24">
        <v>0</v>
      </c>
      <c r="M30" s="24">
        <v>100</v>
      </c>
      <c r="N30" s="23">
        <v>0</v>
      </c>
      <c r="P30" s="62">
        <v>100</v>
      </c>
      <c r="Q30" s="8"/>
    </row>
    <row r="31" spans="1:19" ht="14.25" x14ac:dyDescent="0.2">
      <c r="A31" s="16" t="s">
        <v>23</v>
      </c>
      <c r="B31" s="23">
        <v>1075.01</v>
      </c>
      <c r="C31" s="23"/>
      <c r="D31" s="16"/>
      <c r="E31" s="23"/>
      <c r="F31" s="23">
        <v>100</v>
      </c>
      <c r="G31" s="24">
        <v>100</v>
      </c>
      <c r="H31" s="16"/>
      <c r="I31" s="24">
        <v>0</v>
      </c>
      <c r="J31" s="24">
        <v>0</v>
      </c>
      <c r="K31" s="24"/>
      <c r="L31" s="24">
        <v>50</v>
      </c>
      <c r="M31" s="24">
        <v>500</v>
      </c>
      <c r="N31" s="23">
        <v>25</v>
      </c>
      <c r="O31" s="43"/>
      <c r="P31" s="62">
        <v>800</v>
      </c>
    </row>
    <row r="32" spans="1:19" ht="15" x14ac:dyDescent="0.2">
      <c r="A32" s="16" t="s">
        <v>39</v>
      </c>
      <c r="B32" s="23"/>
      <c r="C32" s="23"/>
      <c r="D32" s="16"/>
      <c r="E32" s="23"/>
      <c r="F32" s="23"/>
      <c r="G32" s="24"/>
      <c r="H32" s="16"/>
      <c r="I32" s="24"/>
      <c r="J32" s="24"/>
      <c r="K32" s="24"/>
      <c r="L32" s="24">
        <v>641.39</v>
      </c>
      <c r="M32" s="24">
        <v>293</v>
      </c>
      <c r="N32" s="23">
        <v>290</v>
      </c>
      <c r="O32" s="7"/>
      <c r="P32" s="62">
        <v>300</v>
      </c>
      <c r="Q32" s="16"/>
    </row>
    <row r="33" spans="1:20" ht="15" x14ac:dyDescent="0.2">
      <c r="A33" s="16" t="s">
        <v>24</v>
      </c>
      <c r="B33" s="23">
        <v>66</v>
      </c>
      <c r="C33" s="23"/>
      <c r="D33" s="24">
        <v>269</v>
      </c>
      <c r="E33" s="23">
        <v>69</v>
      </c>
      <c r="F33" s="23"/>
      <c r="G33" s="24">
        <v>69</v>
      </c>
      <c r="H33" s="24">
        <v>309</v>
      </c>
      <c r="I33" s="24">
        <v>0</v>
      </c>
      <c r="J33" s="24">
        <v>103</v>
      </c>
      <c r="K33" s="24">
        <v>74</v>
      </c>
      <c r="L33" s="24">
        <v>123.5</v>
      </c>
      <c r="M33" s="24">
        <v>500</v>
      </c>
      <c r="N33" s="23">
        <v>339.5</v>
      </c>
      <c r="O33" s="11"/>
      <c r="P33" s="62">
        <v>500</v>
      </c>
      <c r="Q33" s="16"/>
    </row>
    <row r="34" spans="1:20" ht="15" x14ac:dyDescent="0.2">
      <c r="A34" s="16" t="s">
        <v>25</v>
      </c>
      <c r="B34" s="23">
        <v>81</v>
      </c>
      <c r="C34" s="23">
        <v>5087.58</v>
      </c>
      <c r="D34" s="16"/>
      <c r="E34" s="23">
        <v>5175.92</v>
      </c>
      <c r="F34" s="23"/>
      <c r="G34" s="24"/>
      <c r="H34" s="16"/>
      <c r="I34" s="24"/>
      <c r="J34" s="24">
        <v>4129</v>
      </c>
      <c r="K34" s="24">
        <v>6456</v>
      </c>
      <c r="L34" s="24">
        <v>0</v>
      </c>
      <c r="M34" s="24"/>
      <c r="N34" s="23">
        <v>4484.8500000000004</v>
      </c>
      <c r="O34" s="10"/>
      <c r="P34" s="62"/>
      <c r="Q34" s="16"/>
    </row>
    <row r="35" spans="1:20" ht="14.25" x14ac:dyDescent="0.2">
      <c r="A35" s="16" t="s">
        <v>20</v>
      </c>
      <c r="B35" s="23">
        <v>4584.34</v>
      </c>
      <c r="C35" s="23"/>
      <c r="D35" s="24">
        <v>890.87</v>
      </c>
      <c r="E35" s="23">
        <v>881.32</v>
      </c>
      <c r="F35" s="23"/>
      <c r="G35" s="24"/>
      <c r="H35" s="16"/>
      <c r="I35" s="24">
        <v>0</v>
      </c>
      <c r="J35" s="24">
        <v>551</v>
      </c>
      <c r="K35" s="24">
        <v>242</v>
      </c>
      <c r="L35" s="24">
        <v>115.91</v>
      </c>
      <c r="M35" s="24">
        <v>1000</v>
      </c>
      <c r="N35" s="23">
        <v>586.87</v>
      </c>
      <c r="O35" s="13"/>
      <c r="P35" s="62">
        <v>500</v>
      </c>
      <c r="Q35" s="16"/>
    </row>
    <row r="36" spans="1:20" ht="15" x14ac:dyDescent="0.2">
      <c r="A36" s="16" t="s">
        <v>42</v>
      </c>
      <c r="B36" s="23"/>
      <c r="C36" s="23"/>
      <c r="D36" s="24"/>
      <c r="E36" s="23"/>
      <c r="F36" s="23"/>
      <c r="G36" s="24"/>
      <c r="H36" s="16"/>
      <c r="I36" s="24"/>
      <c r="J36" s="24"/>
      <c r="K36" s="24"/>
      <c r="L36" s="24"/>
      <c r="M36" s="24">
        <v>100</v>
      </c>
      <c r="N36" s="23">
        <v>0</v>
      </c>
      <c r="O36" s="10"/>
      <c r="P36" s="62">
        <v>100</v>
      </c>
      <c r="Q36" s="16"/>
    </row>
    <row r="37" spans="1:20" ht="15" x14ac:dyDescent="0.2">
      <c r="A37" s="16" t="s">
        <v>26</v>
      </c>
      <c r="B37" s="23">
        <v>1350</v>
      </c>
      <c r="C37" s="23">
        <v>1350</v>
      </c>
      <c r="D37" s="16"/>
      <c r="E37" s="23">
        <v>1350</v>
      </c>
      <c r="F37" s="23">
        <v>1350</v>
      </c>
      <c r="G37" s="24">
        <v>1350</v>
      </c>
      <c r="H37" s="16"/>
      <c r="I37" s="16"/>
      <c r="J37" s="16"/>
      <c r="K37" s="16"/>
      <c r="L37" s="16"/>
      <c r="M37" s="31"/>
      <c r="N37" s="16"/>
      <c r="O37" s="7"/>
      <c r="P37" s="66"/>
      <c r="Q37" s="16"/>
    </row>
    <row r="38" spans="1:20" ht="15" x14ac:dyDescent="0.2">
      <c r="A38" s="16" t="s">
        <v>27</v>
      </c>
      <c r="B38" s="23">
        <v>118</v>
      </c>
      <c r="C38" s="23"/>
      <c r="D38" s="24">
        <v>104</v>
      </c>
      <c r="E38" s="23">
        <v>117</v>
      </c>
      <c r="F38" s="23">
        <v>117</v>
      </c>
      <c r="G38" s="24">
        <v>117</v>
      </c>
      <c r="H38" s="24">
        <v>91</v>
      </c>
      <c r="I38" s="24">
        <v>117</v>
      </c>
      <c r="J38" s="24">
        <v>117</v>
      </c>
      <c r="K38" s="24">
        <v>156</v>
      </c>
      <c r="L38" s="24">
        <v>117</v>
      </c>
      <c r="M38" s="24">
        <v>150</v>
      </c>
      <c r="N38" s="23">
        <v>104</v>
      </c>
      <c r="O38" s="7" t="s">
        <v>38</v>
      </c>
      <c r="P38" s="62">
        <v>150</v>
      </c>
      <c r="Q38" s="16"/>
    </row>
    <row r="39" spans="1:20" ht="15.75" thickBot="1" x14ac:dyDescent="0.25">
      <c r="A39" s="16" t="s">
        <v>19</v>
      </c>
      <c r="B39" s="23">
        <v>1799.28</v>
      </c>
      <c r="C39" s="23"/>
      <c r="D39" s="24">
        <v>1799.28</v>
      </c>
      <c r="E39" s="23">
        <v>1799.28</v>
      </c>
      <c r="F39" s="23">
        <v>1890</v>
      </c>
      <c r="G39" s="24">
        <v>1890</v>
      </c>
      <c r="H39" s="24">
        <v>1799.28</v>
      </c>
      <c r="I39" s="24">
        <v>925</v>
      </c>
      <c r="J39" s="24">
        <v>980</v>
      </c>
      <c r="K39" s="24">
        <v>1000</v>
      </c>
      <c r="L39" s="24">
        <v>1030</v>
      </c>
      <c r="M39" s="24">
        <v>1799.28</v>
      </c>
      <c r="N39" s="23">
        <v>1040</v>
      </c>
      <c r="O39" s="7"/>
      <c r="P39" s="62">
        <v>1799.28</v>
      </c>
      <c r="Q39" s="16"/>
    </row>
    <row r="40" spans="1:20" ht="15.75" thickBot="1" x14ac:dyDescent="0.25">
      <c r="A40" s="16"/>
      <c r="B40" s="25">
        <f t="shared" ref="B40:L40" si="6">SUM(B24:B39)</f>
        <v>11912.79</v>
      </c>
      <c r="C40" s="25">
        <f t="shared" si="6"/>
        <v>9339.9599999999991</v>
      </c>
      <c r="D40" s="25">
        <f t="shared" si="6"/>
        <v>8337</v>
      </c>
      <c r="E40" s="25">
        <f t="shared" si="6"/>
        <v>15195.900000000001</v>
      </c>
      <c r="F40" s="25">
        <f t="shared" si="6"/>
        <v>9102.7999999999993</v>
      </c>
      <c r="G40" s="26">
        <f t="shared" si="6"/>
        <v>9082.7999999999993</v>
      </c>
      <c r="H40" s="20">
        <f t="shared" si="6"/>
        <v>6344.7199999999993</v>
      </c>
      <c r="I40" s="20">
        <f>SUM(I24:I39)</f>
        <v>6085.18</v>
      </c>
      <c r="J40" s="20">
        <f t="shared" si="6"/>
        <v>10894.560000000001</v>
      </c>
      <c r="K40" s="20">
        <f t="shared" si="6"/>
        <v>13439.900000000001</v>
      </c>
      <c r="L40" s="20">
        <f t="shared" si="6"/>
        <v>7563.8499999999995</v>
      </c>
      <c r="M40" s="26">
        <f>SUM(M24:M39)</f>
        <v>10607.28</v>
      </c>
      <c r="N40" s="20">
        <f t="shared" ref="N40" si="7">SUM(N24:N39)</f>
        <v>12706.220000000001</v>
      </c>
      <c r="O40" s="7"/>
      <c r="P40" s="64">
        <f t="shared" ref="P40" si="8">SUM(P24:P39)</f>
        <v>11012.28</v>
      </c>
      <c r="Q40" s="39"/>
      <c r="R40" s="38"/>
      <c r="S40" s="15"/>
      <c r="T40" s="15"/>
    </row>
    <row r="41" spans="1:20" ht="15" x14ac:dyDescent="0.2">
      <c r="A41" s="16" t="s">
        <v>38</v>
      </c>
      <c r="B41" s="23"/>
      <c r="C41" s="23"/>
      <c r="D41" s="16"/>
      <c r="E41" s="23"/>
      <c r="F41" s="23"/>
      <c r="G41" s="24"/>
      <c r="H41" s="16"/>
      <c r="I41" s="16"/>
      <c r="J41" s="16"/>
      <c r="K41" s="16"/>
      <c r="L41" s="16"/>
      <c r="M41" s="31"/>
      <c r="N41" s="16"/>
      <c r="O41" s="7"/>
      <c r="P41" s="66"/>
      <c r="Q41" s="16"/>
    </row>
    <row r="42" spans="1:20" ht="15" x14ac:dyDescent="0.2">
      <c r="A42" s="16" t="s">
        <v>43</v>
      </c>
      <c r="B42" s="23">
        <v>4756.8500000000004</v>
      </c>
      <c r="C42" s="23">
        <v>5459.57</v>
      </c>
      <c r="D42" s="24">
        <v>1717.31</v>
      </c>
      <c r="E42" s="23">
        <v>5459.57</v>
      </c>
      <c r="F42" s="23">
        <v>2349.1</v>
      </c>
      <c r="G42" s="24">
        <v>1717.21</v>
      </c>
      <c r="H42" s="24">
        <v>1717.31</v>
      </c>
      <c r="I42" s="24">
        <v>1140</v>
      </c>
      <c r="J42" s="24">
        <v>2720.66</v>
      </c>
      <c r="K42" s="24">
        <v>2270.38</v>
      </c>
      <c r="L42" s="24">
        <v>4411.5</v>
      </c>
      <c r="M42" s="24">
        <v>5383.99</v>
      </c>
      <c r="N42" s="23">
        <v>5383.99</v>
      </c>
      <c r="O42" s="12"/>
      <c r="P42" s="62">
        <f t="shared" ref="P42" si="9">+$N45</f>
        <v>5841.5499999999993</v>
      </c>
      <c r="Q42" s="16"/>
    </row>
    <row r="43" spans="1:20" ht="15" x14ac:dyDescent="0.2">
      <c r="A43" s="16" t="s">
        <v>11</v>
      </c>
      <c r="B43" s="23">
        <f t="shared" ref="B43:G43" si="10">B21</f>
        <v>12630.9</v>
      </c>
      <c r="C43" s="23">
        <f t="shared" si="10"/>
        <v>9571.23</v>
      </c>
      <c r="D43" s="16">
        <f>D21</f>
        <v>7082.2199999999993</v>
      </c>
      <c r="E43" s="23">
        <f t="shared" si="10"/>
        <v>11371.01</v>
      </c>
      <c r="F43" s="23">
        <f t="shared" si="10"/>
        <v>3936.23</v>
      </c>
      <c r="G43" s="24">
        <f t="shared" si="10"/>
        <v>7173.21</v>
      </c>
      <c r="H43" s="16">
        <f t="shared" ref="H43:M43" si="11">H21</f>
        <v>7080.93</v>
      </c>
      <c r="I43" s="24">
        <f t="shared" si="11"/>
        <v>7216.25</v>
      </c>
      <c r="J43" s="24">
        <f t="shared" si="11"/>
        <v>10889.08</v>
      </c>
      <c r="K43" s="24">
        <f t="shared" si="11"/>
        <v>14100.3</v>
      </c>
      <c r="L43" s="24">
        <f t="shared" si="11"/>
        <v>8561.34</v>
      </c>
      <c r="M43" s="24">
        <f t="shared" si="11"/>
        <v>8733.8799999999992</v>
      </c>
      <c r="N43" s="23">
        <f t="shared" ref="N43" si="12">N21</f>
        <v>13163.78</v>
      </c>
      <c r="O43" s="7"/>
      <c r="P43" s="62">
        <f t="shared" ref="P43" si="13">P21</f>
        <v>11012.976499999999</v>
      </c>
      <c r="Q43" s="16"/>
    </row>
    <row r="44" spans="1:20" ht="15" x14ac:dyDescent="0.2">
      <c r="A44" s="16" t="s">
        <v>12</v>
      </c>
      <c r="B44" s="27">
        <f t="shared" ref="B44:G44" si="14">B40</f>
        <v>11912.79</v>
      </c>
      <c r="C44" s="27">
        <f t="shared" si="14"/>
        <v>9339.9599999999991</v>
      </c>
      <c r="D44" s="28">
        <f>D40</f>
        <v>8337</v>
      </c>
      <c r="E44" s="27">
        <f t="shared" si="14"/>
        <v>15195.900000000001</v>
      </c>
      <c r="F44" s="27">
        <f t="shared" si="14"/>
        <v>9102.7999999999993</v>
      </c>
      <c r="G44" s="29">
        <f t="shared" si="14"/>
        <v>9082.7999999999993</v>
      </c>
      <c r="H44" s="28">
        <f t="shared" ref="H44:M44" si="15">H40</f>
        <v>6344.7199999999993</v>
      </c>
      <c r="I44" s="28">
        <f t="shared" si="15"/>
        <v>6085.18</v>
      </c>
      <c r="J44" s="28">
        <f t="shared" si="15"/>
        <v>10894.560000000001</v>
      </c>
      <c r="K44" s="28">
        <f t="shared" si="15"/>
        <v>13439.900000000001</v>
      </c>
      <c r="L44" s="28">
        <f t="shared" si="15"/>
        <v>7563.8499999999995</v>
      </c>
      <c r="M44" s="28">
        <f t="shared" si="15"/>
        <v>10607.28</v>
      </c>
      <c r="N44" s="27">
        <f t="shared" ref="N44" si="16">N40</f>
        <v>12706.220000000001</v>
      </c>
      <c r="O44" s="7"/>
      <c r="P44" s="67">
        <f t="shared" ref="P44" si="17">P40</f>
        <v>11012.28</v>
      </c>
      <c r="Q44" s="16"/>
    </row>
    <row r="45" spans="1:20" ht="15" x14ac:dyDescent="0.2">
      <c r="A45" s="16" t="s">
        <v>44</v>
      </c>
      <c r="B45" s="30">
        <v>5459.57</v>
      </c>
      <c r="C45" s="23">
        <f t="shared" ref="C45:H45" si="18">C42+C43-C44</f>
        <v>5690.84</v>
      </c>
      <c r="D45" s="23">
        <f t="shared" si="18"/>
        <v>462.52999999999884</v>
      </c>
      <c r="E45" s="23">
        <f t="shared" si="18"/>
        <v>1634.6800000000003</v>
      </c>
      <c r="F45" s="23">
        <f t="shared" si="18"/>
        <v>-2817.4699999999993</v>
      </c>
      <c r="G45" s="24">
        <f t="shared" si="18"/>
        <v>-192.3799999999992</v>
      </c>
      <c r="H45" s="23">
        <f t="shared" si="18"/>
        <v>2453.5200000000004</v>
      </c>
      <c r="I45" s="25">
        <f t="shared" ref="I45:M45" si="19">I42+I43-I44</f>
        <v>2271.0699999999997</v>
      </c>
      <c r="J45" s="25">
        <f t="shared" si="19"/>
        <v>2715.1799999999985</v>
      </c>
      <c r="K45" s="25">
        <f t="shared" si="19"/>
        <v>2930.7799999999988</v>
      </c>
      <c r="L45" s="25">
        <f t="shared" si="19"/>
        <v>5408.9900000000007</v>
      </c>
      <c r="M45" s="26">
        <f t="shared" si="19"/>
        <v>3510.5899999999983</v>
      </c>
      <c r="N45" s="25">
        <f t="shared" ref="N45" si="20">N42+N43-N44</f>
        <v>5841.5499999999993</v>
      </c>
      <c r="O45" s="34" t="s">
        <v>38</v>
      </c>
      <c r="P45" s="64">
        <f t="shared" ref="P45" si="21">P42+P43-P44</f>
        <v>5842.2464999999993</v>
      </c>
      <c r="Q45" s="37"/>
    </row>
    <row r="46" spans="1:20" ht="15.75" thickBot="1" x14ac:dyDescent="0.25">
      <c r="A46" s="16"/>
      <c r="B46" s="16"/>
      <c r="C46" s="16"/>
      <c r="D46" s="16"/>
      <c r="E46" s="16"/>
      <c r="F46" s="16"/>
      <c r="G46" s="31"/>
      <c r="H46" s="16"/>
      <c r="I46" s="16"/>
      <c r="J46" s="16"/>
      <c r="K46" s="16"/>
      <c r="L46" s="16"/>
      <c r="M46" s="16"/>
      <c r="N46" s="16"/>
      <c r="P46" s="68"/>
      <c r="Q46" s="8"/>
    </row>
    <row r="47" spans="1:20" ht="15" thickBot="1" x14ac:dyDescent="0.25">
      <c r="A47" s="53"/>
      <c r="B47" s="16"/>
      <c r="C47" s="16"/>
      <c r="D47" s="16"/>
      <c r="E47" s="16"/>
      <c r="F47" s="16"/>
      <c r="G47" s="31"/>
      <c r="H47" s="16"/>
      <c r="I47" s="16"/>
      <c r="J47" s="16"/>
      <c r="K47" s="16"/>
      <c r="L47" s="16"/>
      <c r="M47" s="16"/>
      <c r="N47" s="16"/>
      <c r="O47" s="33" t="s">
        <v>60</v>
      </c>
      <c r="P47" s="71">
        <f t="shared" ref="P47" si="22">+P45-P42</f>
        <v>0.69650000000001455</v>
      </c>
      <c r="Q47" s="42"/>
      <c r="R47" s="40"/>
      <c r="S47" s="40"/>
      <c r="T47" s="41"/>
    </row>
    <row r="48" spans="1:20" ht="15" x14ac:dyDescent="0.2">
      <c r="A48" s="16"/>
      <c r="B48" s="16"/>
      <c r="C48" s="16"/>
      <c r="D48" s="16"/>
      <c r="E48" s="16"/>
      <c r="F48" s="16"/>
      <c r="G48" s="31"/>
      <c r="H48" s="16"/>
      <c r="I48" s="16"/>
      <c r="J48" s="16"/>
      <c r="K48" s="16"/>
      <c r="L48" s="16"/>
      <c r="M48" s="16"/>
      <c r="N48" s="16"/>
      <c r="O48" s="7"/>
      <c r="P48" s="7"/>
      <c r="Q48" s="8"/>
    </row>
    <row r="50" spans="1:1" ht="14.25" x14ac:dyDescent="0.2">
      <c r="A50" s="20" t="s">
        <v>31</v>
      </c>
    </row>
  </sheetData>
  <mergeCells count="1">
    <mergeCell ref="A1:O1"/>
  </mergeCells>
  <phoneticPr fontId="1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53" orientation="landscape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2020-21</vt:lpstr>
      <vt:lpstr>'Budget 2020-21'!Print_Area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Ann Crisp</cp:lastModifiedBy>
  <cp:lastPrinted>2020-01-16T19:45:14Z</cp:lastPrinted>
  <dcterms:created xsi:type="dcterms:W3CDTF">2011-10-11T11:26:37Z</dcterms:created>
  <dcterms:modified xsi:type="dcterms:W3CDTF">2021-05-08T10:45:24Z</dcterms:modified>
</cp:coreProperties>
</file>